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0" activeTab="0"/>
  </bookViews>
  <sheets>
    <sheet name="Intake Calculator" sheetId="1" r:id="rId1"/>
    <sheet name="Exhaust Calculator" sheetId="2" r:id="rId2"/>
    <sheet name="Exhaust Chart" sheetId="3" r:id="rId3"/>
    <sheet name="Intake Chart" sheetId="4" r:id="rId4"/>
    <sheet name="Intake Constants" sheetId="5" r:id="rId5"/>
    <sheet name="Exhaust Constants" sheetId="6" r:id="rId6"/>
  </sheets>
  <definedNames/>
  <calcPr fullCalcOnLoad="1"/>
</workbook>
</file>

<file path=xl/sharedStrings.xml><?xml version="1.0" encoding="utf-8"?>
<sst xmlns="http://schemas.openxmlformats.org/spreadsheetml/2006/main" count="47" uniqueCount="33">
  <si>
    <t>inches</t>
  </si>
  <si>
    <t>cm</t>
  </si>
  <si>
    <t>Constants - do not touch this page</t>
  </si>
  <si>
    <t>value to use for conversion between cm and inch</t>
  </si>
  <si>
    <t xml:space="preserve">Original chart has it </t>
  </si>
  <si>
    <t xml:space="preserve">cm on printed chart = </t>
  </si>
  <si>
    <t>engine rpm</t>
  </si>
  <si>
    <t>values read out from printed chart using vernier caliper</t>
  </si>
  <si>
    <t>Converted to new chart and is assumed to have over 98% accuracy</t>
  </si>
  <si>
    <t>VVT ON</t>
  </si>
  <si>
    <t>VVT OFF</t>
  </si>
  <si>
    <t xml:space="preserve">KEY IN desired Inlet Valves Closes at BDC degrees here --&gt; </t>
  </si>
  <si>
    <t>Trendline constants</t>
  </si>
  <si>
    <t>Intake pipe length required in cm</t>
  </si>
  <si>
    <t>=</t>
  </si>
  <si>
    <t>feet</t>
  </si>
  <si>
    <t xml:space="preserve">cm on chart </t>
  </si>
  <si>
    <t>Exhaust pipe length required in feet</t>
  </si>
  <si>
    <t>meters</t>
  </si>
  <si>
    <t>4-1 system</t>
  </si>
  <si>
    <t>The above stated length is correct for desired rpm optimisation</t>
  </si>
  <si>
    <t>4-2-1 system</t>
  </si>
  <si>
    <t>Get the figure from above and divide by half, this will be the primary.</t>
  </si>
  <si>
    <t>Then divide the figure by half again and this will be the secondary.</t>
  </si>
  <si>
    <t>before VVT engage</t>
  </si>
  <si>
    <t>after VVT engage</t>
  </si>
  <si>
    <t>I prefer 4-2-1 due to daily driving and desired rpm for optimisation is 3,000 rpm or 4,000 as there are the most used: -</t>
  </si>
  <si>
    <t xml:space="preserve">KEY IN desired Inlet Valves Closes at BDC degrees here -&gt; </t>
  </si>
  <si>
    <t>Should optimise to 3,000 rpm and 6,000 rpm. But cannot 6,000 rpm because VVT not yet close, so minimum is 6,400 rpm.</t>
  </si>
  <si>
    <t>VVT ON for 3,000 rpm</t>
  </si>
  <si>
    <t>VVT OFF for 6,500 rpm</t>
  </si>
  <si>
    <t>Primary</t>
  </si>
  <si>
    <t>Secondary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</si>
</sst>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0"/>
    <numFmt numFmtId="172" formatCode="0.000"/>
    <numFmt numFmtId="173" formatCode="0.0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9.75"/>
      <name val="Arial"/>
      <family val="2"/>
    </font>
    <font>
      <sz val="23.25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169" fontId="0" fillId="0" borderId="1" xfId="17" applyFont="1" applyBorder="1" applyAlignment="1">
      <alignment wrapText="1"/>
    </xf>
    <xf numFmtId="173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173" fontId="0" fillId="0" borderId="0" xfId="0" applyNumberFormat="1" applyAlignment="1">
      <alignment horizontal="center"/>
    </xf>
    <xf numFmtId="169" fontId="0" fillId="0" borderId="0" xfId="17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3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Exhaust Length Matching</a:t>
            </a:r>
          </a:p>
        </c:rich>
      </c:tx>
      <c:layout>
        <c:manualLayout>
          <c:xMode val="factor"/>
          <c:yMode val="factor"/>
          <c:x val="-0.256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145"/>
          <c:w val="0.82225"/>
          <c:h val="0.9685"/>
        </c:manualLayout>
      </c:layout>
      <c:scatterChart>
        <c:scatterStyle val="line"/>
        <c:varyColors val="0"/>
        <c:ser>
          <c:idx val="0"/>
          <c:order val="0"/>
          <c:tx>
            <c:strRef>
              <c:f>'Exhaust Constants'!$A$17</c:f>
              <c:strCache>
                <c:ptCount val="1"/>
                <c:pt idx="0">
                  <c:v>3000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3000 rpm trend line</c:name>
            <c:spPr>
              <a:ln w="3175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Constants'!$B$17:$C$17</c:f>
              <c:numCache>
                <c:ptCount val="2"/>
                <c:pt idx="0">
                  <c:v>7.668583376894929</c:v>
                </c:pt>
                <c:pt idx="1">
                  <c:v>11.30684788290643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'Exhaust Constants'!$A$18</c:f>
              <c:strCache>
                <c:ptCount val="1"/>
                <c:pt idx="0">
                  <c:v>4000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4000 rpm trend line</c:name>
            <c:spPr>
              <a:ln w="3175">
                <a:solidFill>
                  <a:srgbClr val="00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Constants'!$B$18:$C$18</c:f>
              <c:numCache>
                <c:ptCount val="2"/>
                <c:pt idx="0">
                  <c:v>5.861212754835337</c:v>
                </c:pt>
                <c:pt idx="1">
                  <c:v>8.417407213800313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'Exhaust Constants'!$A$19</c:f>
              <c:strCache>
                <c:ptCount val="1"/>
                <c:pt idx="0">
                  <c:v>5000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5000 rpm trend line</c:nam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Constants'!$B$19:$C$19</c:f>
              <c:numCache>
                <c:ptCount val="2"/>
                <c:pt idx="0">
                  <c:v>4.665446941975954</c:v>
                </c:pt>
                <c:pt idx="1">
                  <c:v>6.7825405122843705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'Exhaust Constants'!$A$20</c:f>
              <c:strCache>
                <c:ptCount val="1"/>
                <c:pt idx="0">
                  <c:v>6000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6000 rpm trend line</c:nam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Constants'!$B$20:$C$20</c:f>
              <c:numCache>
                <c:ptCount val="2"/>
                <c:pt idx="0">
                  <c:v>4.006795608991114</c:v>
                </c:pt>
                <c:pt idx="1">
                  <c:v>5.673026659696811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'Exhaust Constants'!$A$21</c:f>
              <c:strCache>
                <c:ptCount val="1"/>
                <c:pt idx="0">
                  <c:v>7000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7000 rpm trend line</c:name>
            <c:spPr>
              <a:ln w="3175">
                <a:solidFill>
                  <a:srgbClr val="CC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Constants'!$B$21:$C$21</c:f>
              <c:numCache>
                <c:ptCount val="2"/>
                <c:pt idx="0">
                  <c:v>3.3128593831677993</c:v>
                </c:pt>
                <c:pt idx="1">
                  <c:v>4.869315211709358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'Exhaust Constants'!$A$22</c:f>
              <c:strCache>
                <c:ptCount val="1"/>
                <c:pt idx="0">
                  <c:v>8000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8000 rpm trend line</c:name>
            <c:spPr>
              <a:ln w="3175">
                <a:solidFill>
                  <a:srgbClr val="CC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Constants'!$B$22:$C$22</c:f>
              <c:numCache>
                <c:ptCount val="2"/>
                <c:pt idx="0">
                  <c:v>3.050182958703607</c:v>
                </c:pt>
                <c:pt idx="1">
                  <c:v>4.2106638787245165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'Exhaust Constants'!$A$23</c:f>
              <c:strCache>
                <c:ptCount val="1"/>
                <c:pt idx="0">
                  <c:v>9000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9000 rpm trend line</c:name>
            <c:spPr>
              <a:ln w="3175">
                <a:solidFill>
                  <a:srgbClr val="CCCC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Constants'!$B$23:$C$23</c:f>
              <c:numCache>
                <c:ptCount val="2"/>
                <c:pt idx="0">
                  <c:v>2.579717720857292</c:v>
                </c:pt>
                <c:pt idx="1">
                  <c:v>3.7950862519602717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'Exhaust Constants'!$A$24</c:f>
              <c:strCache>
                <c:ptCount val="1"/>
                <c:pt idx="0">
                  <c:v>10000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10000 rpm trend line</c:name>
            <c:spPr>
              <a:ln w="3175">
                <a:solidFill>
                  <a:srgbClr val="FF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'Exhaust Constants'!$B$16:$C$16</c:f>
              <c:numCache>
                <c:ptCount val="2"/>
                <c:pt idx="0">
                  <c:v>170</c:v>
                </c:pt>
                <c:pt idx="1">
                  <c:v>250</c:v>
                </c:pt>
              </c:numCache>
            </c:numRef>
          </c:xVal>
          <c:yVal>
            <c:numRef>
              <c:f>'Exhaust Constants'!$B$24:$C$24</c:f>
              <c:numCache>
                <c:ptCount val="2"/>
                <c:pt idx="0">
                  <c:v>2.3248823836905386</c:v>
                </c:pt>
                <c:pt idx="1">
                  <c:v>3.4383167799268164</c:v>
                </c:pt>
              </c:numCache>
            </c:numRef>
          </c:yVal>
          <c:smooth val="0"/>
        </c:ser>
        <c:axId val="23576481"/>
        <c:axId val="10861738"/>
      </c:scatterChart>
      <c:valAx>
        <c:axId val="23576481"/>
        <c:scaling>
          <c:orientation val="minMax"/>
          <c:max val="260"/>
          <c:min val="160"/>
        </c:scaling>
        <c:axPos val="b"/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crossBetween val="midCat"/>
        <c:dispUnits/>
        <c:majorUnit val="10"/>
        <c:minorUnit val="5"/>
      </c:val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097"/>
          <c:w val="0.361"/>
          <c:h val="0.2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0" i="0" u="none" baseline="0">
                <a:latin typeface="Arial"/>
                <a:ea typeface="Arial"/>
                <a:cs typeface="Arial"/>
              </a:rPr>
              <a:t>Intake Length Matching</a:t>
            </a:r>
          </a:p>
        </c:rich>
      </c:tx>
      <c:layout>
        <c:manualLayout>
          <c:xMode val="factor"/>
          <c:yMode val="factor"/>
          <c:x val="-0.26475"/>
          <c:y val="0.4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2325"/>
          <c:w val="0.87125"/>
          <c:h val="0.93125"/>
        </c:manualLayout>
      </c:layout>
      <c:scatterChart>
        <c:scatterStyle val="line"/>
        <c:varyColors val="0"/>
        <c:ser>
          <c:idx val="0"/>
          <c:order val="0"/>
          <c:tx>
            <c:v>3000 rpm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3000 rpm</c:name>
            <c:spPr>
              <a:ln w="3175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Constants'!$B$15:$B$16</c:f>
              <c:numCache>
                <c:ptCount val="2"/>
                <c:pt idx="0">
                  <c:v>0</c:v>
                </c:pt>
                <c:pt idx="1">
                  <c:v>73.79731727852459</c:v>
                </c:pt>
              </c:numCache>
            </c:numRef>
          </c:yVal>
          <c:smooth val="0"/>
        </c:ser>
        <c:ser>
          <c:idx val="1"/>
          <c:order val="1"/>
          <c:tx>
            <c:v>4000 rpm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4000 rpm</c:name>
            <c:spPr>
              <a:ln w="3175">
                <a:solidFill>
                  <a:srgbClr val="00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Constants'!$C$15:$C$16</c:f>
              <c:numCache>
                <c:ptCount val="2"/>
                <c:pt idx="0">
                  <c:v>0</c:v>
                </c:pt>
                <c:pt idx="1">
                  <c:v>55.47839034311476</c:v>
                </c:pt>
              </c:numCache>
            </c:numRef>
          </c:yVal>
          <c:smooth val="0"/>
        </c:ser>
        <c:ser>
          <c:idx val="2"/>
          <c:order val="2"/>
          <c:tx>
            <c:v>5000 rpm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5000 rpm</c:nam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Constants'!$D$15:$D$16</c:f>
              <c:numCache>
                <c:ptCount val="2"/>
                <c:pt idx="0">
                  <c:v>0</c:v>
                </c:pt>
                <c:pt idx="1">
                  <c:v>44.524590068524596</c:v>
                </c:pt>
              </c:numCache>
            </c:numRef>
          </c:yVal>
          <c:smooth val="0"/>
        </c:ser>
        <c:ser>
          <c:idx val="3"/>
          <c:order val="3"/>
          <c:tx>
            <c:v>6000 rpm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6000 rpm</c:name>
            <c:spPr>
              <a:ln w="3175">
                <a:solidFill>
                  <a:srgbClr val="8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Constants'!$E$15:$E$16</c:f>
              <c:numCache>
                <c:ptCount val="2"/>
                <c:pt idx="0">
                  <c:v>0</c:v>
                </c:pt>
                <c:pt idx="1">
                  <c:v>37.24292093360656</c:v>
                </c:pt>
              </c:numCache>
            </c:numRef>
          </c:yVal>
          <c:smooth val="0"/>
        </c:ser>
        <c:ser>
          <c:idx val="4"/>
          <c:order val="4"/>
          <c:tx>
            <c:v>7000 rpm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7000 rpm</c:name>
            <c:spPr>
              <a:ln w="3175">
                <a:solidFill>
                  <a:srgbClr val="CC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Constants'!$F$15:$F$16</c:f>
              <c:numCache>
                <c:ptCount val="2"/>
                <c:pt idx="0">
                  <c:v>0</c:v>
                </c:pt>
                <c:pt idx="1">
                  <c:v>32.131147472131154</c:v>
                </c:pt>
              </c:numCache>
            </c:numRef>
          </c:yVal>
          <c:smooth val="0"/>
        </c:ser>
        <c:ser>
          <c:idx val="5"/>
          <c:order val="5"/>
          <c:tx>
            <c:v>8000 rpm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8000 rpm</c:name>
            <c:spPr>
              <a:ln w="3175">
                <a:solidFill>
                  <a:srgbClr val="CCFFCC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Constants'!$G$15:$G$16</c:f>
              <c:numCache>
                <c:ptCount val="2"/>
                <c:pt idx="0">
                  <c:v>0</c:v>
                </c:pt>
                <c:pt idx="1">
                  <c:v>27.687034217868856</c:v>
                </c:pt>
              </c:numCache>
            </c:numRef>
          </c:yVal>
          <c:smooth val="0"/>
        </c:ser>
        <c:ser>
          <c:idx val="6"/>
          <c:order val="6"/>
          <c:tx>
            <c:v>9000 rpm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9000 rpm</c:name>
            <c:spPr>
              <a:ln w="3175">
                <a:solidFill>
                  <a:srgbClr val="CCCC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Constants'!$H$15:$H$16</c:f>
              <c:numCache>
                <c:ptCount val="2"/>
                <c:pt idx="0">
                  <c:v>0</c:v>
                </c:pt>
                <c:pt idx="1">
                  <c:v>24.849478337213117</c:v>
                </c:pt>
              </c:numCache>
            </c:numRef>
          </c:yVal>
          <c:smooth val="0"/>
        </c:ser>
        <c:ser>
          <c:idx val="7"/>
          <c:order val="7"/>
          <c:tx>
            <c:v>10000 rpm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 for 10000 rpm</c:name>
            <c:spPr>
              <a:ln w="3175">
                <a:solidFill>
                  <a:srgbClr val="FFCC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'Intake Constants'!$I$15:$I$16</c:f>
              <c:numCache>
                <c:ptCount val="2"/>
                <c:pt idx="0">
                  <c:v>0</c:v>
                </c:pt>
                <c:pt idx="1">
                  <c:v>21.97019369360656</c:v>
                </c:pt>
              </c:numCache>
            </c:numRef>
          </c:yVal>
          <c:smooth val="0"/>
        </c:ser>
        <c:ser>
          <c:idx val="8"/>
          <c:order val="8"/>
          <c:tx>
            <c:v>VVT 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'Intake Constants'!$B$21:$B$22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0"/>
        </c:ser>
        <c:ser>
          <c:idx val="9"/>
          <c:order val="9"/>
          <c:tx>
            <c:v>VVT OFF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'Intake Constants'!$C$21:$C$22</c:f>
              <c:numCache>
                <c:ptCount val="2"/>
                <c:pt idx="0">
                  <c:v>70</c:v>
                </c:pt>
                <c:pt idx="1">
                  <c:v>70</c:v>
                </c:pt>
              </c:numCache>
            </c:numRef>
          </c:xVal>
          <c:yVal>
            <c:numRef>
              <c:f>'Intake Constants'!$A$15:$A$16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0"/>
        </c:ser>
        <c:axId val="30646779"/>
        <c:axId val="7385556"/>
      </c:scatterChart>
      <c:valAx>
        <c:axId val="3064677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INLET VALVES CLOSES AT BDC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crossBetween val="midCat"/>
        <c:dispUnits/>
      </c:valAx>
      <c:valAx>
        <c:axId val="73855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length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0646779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2425"/>
          <c:w val="0.32775"/>
          <c:h val="0.27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50" verticalDpi="15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2.140625" style="0" customWidth="1"/>
  </cols>
  <sheetData>
    <row r="1" ht="13.5" thickBot="1"/>
    <row r="2" spans="1:6" ht="13.5" thickBot="1">
      <c r="A2" s="21" t="s">
        <v>27</v>
      </c>
      <c r="E2" s="5">
        <v>70</v>
      </c>
      <c r="F2" t="s">
        <v>24</v>
      </c>
    </row>
    <row r="3" spans="2:9" ht="12.75">
      <c r="B3" s="25" t="s">
        <v>6</v>
      </c>
      <c r="C3" s="26"/>
      <c r="D3" s="26"/>
      <c r="E3" s="26"/>
      <c r="F3" s="26"/>
      <c r="G3" s="26"/>
      <c r="H3" s="26"/>
      <c r="I3" s="27"/>
    </row>
    <row r="4" spans="2:9" ht="12.75">
      <c r="B4" s="6">
        <v>3000</v>
      </c>
      <c r="C4" s="7">
        <v>4000</v>
      </c>
      <c r="D4" s="7">
        <v>5000</v>
      </c>
      <c r="E4" s="7">
        <v>6000</v>
      </c>
      <c r="F4" s="7">
        <v>7000</v>
      </c>
      <c r="G4" s="7">
        <v>8000</v>
      </c>
      <c r="H4" s="7">
        <v>9000</v>
      </c>
      <c r="I4" s="8">
        <v>10000</v>
      </c>
    </row>
    <row r="5" spans="1:9" ht="12.75">
      <c r="A5" s="2" t="s">
        <v>12</v>
      </c>
      <c r="B5" s="9">
        <v>0.9225</v>
      </c>
      <c r="C5" s="9">
        <v>0.6935</v>
      </c>
      <c r="D5" s="9">
        <v>0.5566</v>
      </c>
      <c r="E5" s="9">
        <v>0.4655</v>
      </c>
      <c r="F5" s="9">
        <v>0.4016</v>
      </c>
      <c r="G5" s="9">
        <v>0.3461</v>
      </c>
      <c r="H5" s="9">
        <v>0.3106</v>
      </c>
      <c r="I5" s="9">
        <v>0.2746</v>
      </c>
    </row>
    <row r="6" spans="1:9" ht="25.5">
      <c r="A6" s="3" t="s">
        <v>13</v>
      </c>
      <c r="B6" s="4">
        <f aca="true" t="shared" si="0" ref="B6:I6">B5*$E$2</f>
        <v>64.575</v>
      </c>
      <c r="C6" s="4">
        <f t="shared" si="0"/>
        <v>48.545</v>
      </c>
      <c r="D6" s="4">
        <f t="shared" si="0"/>
        <v>38.961999999999996</v>
      </c>
      <c r="E6" s="4">
        <f t="shared" si="0"/>
        <v>32.585</v>
      </c>
      <c r="F6" s="4">
        <f t="shared" si="0"/>
        <v>28.112000000000002</v>
      </c>
      <c r="G6" s="4">
        <f t="shared" si="0"/>
        <v>24.227</v>
      </c>
      <c r="H6" s="4">
        <f t="shared" si="0"/>
        <v>21.741999999999997</v>
      </c>
      <c r="I6" s="4">
        <f t="shared" si="0"/>
        <v>19.222</v>
      </c>
    </row>
    <row r="7" spans="1:9" ht="12.75">
      <c r="A7" t="s">
        <v>0</v>
      </c>
      <c r="B7" s="17">
        <f>B6/2.545454</f>
        <v>25.36875543616188</v>
      </c>
      <c r="C7" s="17">
        <f aca="true" t="shared" si="1" ref="C7:I7">C6/2.545454</f>
        <v>19.071254086697305</v>
      </c>
      <c r="D7" s="17">
        <f t="shared" si="1"/>
        <v>15.306503279964987</v>
      </c>
      <c r="E7" s="17">
        <f t="shared" si="1"/>
        <v>12.80125274312559</v>
      </c>
      <c r="F7" s="17">
        <f t="shared" si="1"/>
        <v>11.044002366571936</v>
      </c>
      <c r="G7" s="17">
        <f t="shared" si="1"/>
        <v>9.517752039518294</v>
      </c>
      <c r="H7" s="17">
        <f t="shared" si="1"/>
        <v>8.54150183032182</v>
      </c>
      <c r="I7" s="17">
        <f t="shared" si="1"/>
        <v>7.551501618178919</v>
      </c>
    </row>
    <row r="8" spans="2:9" ht="13.5" thickBot="1">
      <c r="B8" s="17"/>
      <c r="C8" s="17"/>
      <c r="D8" s="17"/>
      <c r="E8" s="17"/>
      <c r="F8" s="17"/>
      <c r="G8" s="17"/>
      <c r="H8" s="17"/>
      <c r="I8" s="17"/>
    </row>
    <row r="9" spans="1:6" ht="13.5" thickBot="1">
      <c r="A9" s="21" t="s">
        <v>27</v>
      </c>
      <c r="E9" s="5">
        <v>40</v>
      </c>
      <c r="F9" t="s">
        <v>25</v>
      </c>
    </row>
    <row r="10" spans="2:9" ht="12.75">
      <c r="B10" s="25" t="s">
        <v>6</v>
      </c>
      <c r="C10" s="26"/>
      <c r="D10" s="26"/>
      <c r="E10" s="26"/>
      <c r="F10" s="26"/>
      <c r="G10" s="26"/>
      <c r="H10" s="26"/>
      <c r="I10" s="27"/>
    </row>
    <row r="11" spans="2:9" ht="12.75">
      <c r="B11" s="6">
        <v>3000</v>
      </c>
      <c r="C11" s="7">
        <v>4000</v>
      </c>
      <c r="D11" s="7">
        <v>5000</v>
      </c>
      <c r="E11" s="7">
        <v>6000</v>
      </c>
      <c r="F11" s="7">
        <v>7000</v>
      </c>
      <c r="G11" s="7">
        <v>8000</v>
      </c>
      <c r="H11" s="7">
        <v>9000</v>
      </c>
      <c r="I11" s="8">
        <v>10000</v>
      </c>
    </row>
    <row r="12" spans="1:9" ht="12.75">
      <c r="A12" s="2" t="s">
        <v>12</v>
      </c>
      <c r="B12" s="9">
        <v>0.9225</v>
      </c>
      <c r="C12" s="9">
        <v>0.6935</v>
      </c>
      <c r="D12" s="9">
        <v>0.5566</v>
      </c>
      <c r="E12" s="9">
        <v>0.4655</v>
      </c>
      <c r="F12" s="9">
        <v>0.4016</v>
      </c>
      <c r="G12" s="9">
        <v>0.3461</v>
      </c>
      <c r="H12" s="9">
        <v>0.3106</v>
      </c>
      <c r="I12" s="9">
        <v>0.2746</v>
      </c>
    </row>
    <row r="13" spans="1:9" ht="25.5">
      <c r="A13" s="3" t="s">
        <v>13</v>
      </c>
      <c r="B13" s="4">
        <f>B12*$E$9</f>
        <v>36.9</v>
      </c>
      <c r="C13" s="4">
        <f aca="true" t="shared" si="2" ref="C13:I13">C12*$E$9</f>
        <v>27.740000000000002</v>
      </c>
      <c r="D13" s="4">
        <f t="shared" si="2"/>
        <v>22.264</v>
      </c>
      <c r="E13" s="4">
        <f t="shared" si="2"/>
        <v>18.62</v>
      </c>
      <c r="F13" s="4">
        <f t="shared" si="2"/>
        <v>16.064</v>
      </c>
      <c r="G13" s="4">
        <f t="shared" si="2"/>
        <v>13.844000000000001</v>
      </c>
      <c r="H13" s="4">
        <f t="shared" si="2"/>
        <v>12.424</v>
      </c>
      <c r="I13" s="4">
        <f t="shared" si="2"/>
        <v>10.984</v>
      </c>
    </row>
    <row r="14" spans="1:9" ht="12.75">
      <c r="A14" t="s">
        <v>0</v>
      </c>
      <c r="B14" s="17">
        <f aca="true" t="shared" si="3" ref="B14:I14">B13/2.545454</f>
        <v>14.496431677806788</v>
      </c>
      <c r="C14" s="17">
        <f t="shared" si="3"/>
        <v>10.897859478112746</v>
      </c>
      <c r="D14" s="17">
        <f t="shared" si="3"/>
        <v>8.746573302837136</v>
      </c>
      <c r="E14" s="17">
        <f t="shared" si="3"/>
        <v>7.315001567500337</v>
      </c>
      <c r="F14" s="17">
        <f t="shared" si="3"/>
        <v>6.310858495183964</v>
      </c>
      <c r="G14" s="17">
        <f t="shared" si="3"/>
        <v>5.438715451153311</v>
      </c>
      <c r="H14" s="17">
        <f t="shared" si="3"/>
        <v>4.880858188755326</v>
      </c>
      <c r="I14" s="17">
        <f t="shared" si="3"/>
        <v>4.315143781816525</v>
      </c>
    </row>
    <row r="16" ht="12.75">
      <c r="A16" t="s">
        <v>28</v>
      </c>
    </row>
    <row r="18" spans="1:3" ht="12.75">
      <c r="A18" t="s">
        <v>29</v>
      </c>
      <c r="B18" s="23">
        <f>B14</f>
        <v>14.496431677806788</v>
      </c>
      <c r="C18" s="24" t="s">
        <v>13</v>
      </c>
    </row>
    <row r="19" spans="1:3" ht="12.75">
      <c r="A19" t="s">
        <v>30</v>
      </c>
      <c r="B19" s="23">
        <f>(E7+F7)/2</f>
        <v>11.922627554848763</v>
      </c>
      <c r="C19" s="24" t="s">
        <v>13</v>
      </c>
    </row>
  </sheetData>
  <mergeCells count="2">
    <mergeCell ref="B3:I3"/>
    <mergeCell ref="B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C23" sqref="C23"/>
    </sheetView>
  </sheetViews>
  <sheetFormatPr defaultColWidth="9.140625" defaultRowHeight="12.75"/>
  <cols>
    <col min="1" max="1" width="12.00390625" style="0" customWidth="1"/>
  </cols>
  <sheetData>
    <row r="1" ht="13.5" thickBot="1"/>
    <row r="2" spans="1:7" ht="13.5" thickBot="1">
      <c r="A2" s="21" t="s">
        <v>11</v>
      </c>
      <c r="G2" s="5">
        <v>250</v>
      </c>
    </row>
    <row r="3" ht="13.5" thickBot="1"/>
    <row r="4" spans="2:9" ht="12.75">
      <c r="B4" s="25" t="s">
        <v>6</v>
      </c>
      <c r="C4" s="26"/>
      <c r="D4" s="26"/>
      <c r="E4" s="26"/>
      <c r="F4" s="26"/>
      <c r="G4" s="26"/>
      <c r="H4" s="26"/>
      <c r="I4" s="27"/>
    </row>
    <row r="5" spans="2:9" ht="12.75">
      <c r="B5" s="6">
        <v>3000</v>
      </c>
      <c r="C5" s="7">
        <v>4000</v>
      </c>
      <c r="D5" s="7">
        <v>5000</v>
      </c>
      <c r="E5" s="7">
        <v>6000</v>
      </c>
      <c r="F5" s="7">
        <v>7000</v>
      </c>
      <c r="G5" s="7">
        <v>8000</v>
      </c>
      <c r="H5" s="7">
        <v>9000</v>
      </c>
      <c r="I5" s="8">
        <v>10000</v>
      </c>
    </row>
    <row r="6" spans="1:9" ht="25.5">
      <c r="A6" s="2" t="s">
        <v>12</v>
      </c>
      <c r="B6" s="20">
        <v>0.0455</v>
      </c>
      <c r="C6" s="20">
        <v>0.032</v>
      </c>
      <c r="D6" s="20">
        <v>0.0265</v>
      </c>
      <c r="E6" s="20">
        <v>0.0208</v>
      </c>
      <c r="F6" s="20">
        <v>0.0195</v>
      </c>
      <c r="G6" s="20">
        <v>0.0145</v>
      </c>
      <c r="H6" s="20">
        <v>0.0152</v>
      </c>
      <c r="I6" s="20">
        <v>0.0139</v>
      </c>
    </row>
    <row r="7" spans="1:9" ht="25.5">
      <c r="A7" s="2" t="s">
        <v>12</v>
      </c>
      <c r="B7" s="20">
        <v>-0.0627</v>
      </c>
      <c r="C7" s="20">
        <v>0.4293</v>
      </c>
      <c r="D7" s="20">
        <v>0.1666</v>
      </c>
      <c r="E7" s="20">
        <v>0.4661</v>
      </c>
      <c r="F7" s="20">
        <v>0.0054</v>
      </c>
      <c r="G7" s="20">
        <v>0.5842</v>
      </c>
      <c r="H7" s="20">
        <v>-0.0029</v>
      </c>
      <c r="I7" s="20">
        <v>-0.0412</v>
      </c>
    </row>
    <row r="8" spans="1:9" ht="51">
      <c r="A8" s="3" t="s">
        <v>17</v>
      </c>
      <c r="B8" s="28">
        <f>B6*$G$2+B7</f>
        <v>11.3123</v>
      </c>
      <c r="C8" s="28">
        <f aca="true" t="shared" si="0" ref="C8:I8">C6*$G$2+C7</f>
        <v>8.4293</v>
      </c>
      <c r="D8" s="28">
        <f t="shared" si="0"/>
        <v>6.7916</v>
      </c>
      <c r="E8" s="28">
        <f t="shared" si="0"/>
        <v>5.6661</v>
      </c>
      <c r="F8" s="28">
        <f t="shared" si="0"/>
        <v>4.8804</v>
      </c>
      <c r="G8" s="28">
        <f t="shared" si="0"/>
        <v>4.2092</v>
      </c>
      <c r="H8" s="28">
        <f t="shared" si="0"/>
        <v>3.7971</v>
      </c>
      <c r="I8" s="28">
        <f t="shared" si="0"/>
        <v>3.4337999999999997</v>
      </c>
    </row>
    <row r="9" spans="1:9" ht="12.75">
      <c r="A9" s="30" t="s">
        <v>18</v>
      </c>
      <c r="B9" s="31">
        <f>B8*2.545454*12/100</f>
        <v>3.455392714104</v>
      </c>
      <c r="C9" s="31">
        <f aca="true" t="shared" si="1" ref="C9:I9">C8*2.545454*12/100</f>
        <v>2.5747674482639997</v>
      </c>
      <c r="D9" s="31">
        <f t="shared" si="1"/>
        <v>2.074524646368</v>
      </c>
      <c r="E9" s="31">
        <f t="shared" si="1"/>
        <v>1.7307356291279998</v>
      </c>
      <c r="F9" s="31">
        <f t="shared" si="1"/>
        <v>1.4907400441919998</v>
      </c>
      <c r="G9" s="31">
        <f t="shared" si="1"/>
        <v>1.2857189972160001</v>
      </c>
      <c r="H9" s="31">
        <f t="shared" si="1"/>
        <v>1.159841206008</v>
      </c>
      <c r="I9" s="31">
        <f t="shared" si="1"/>
        <v>1.048869593424</v>
      </c>
    </row>
    <row r="11" spans="1:2" ht="12.75">
      <c r="A11" t="s">
        <v>19</v>
      </c>
      <c r="B11" t="s">
        <v>20</v>
      </c>
    </row>
    <row r="15" spans="1:2" ht="12.75">
      <c r="A15" t="s">
        <v>21</v>
      </c>
      <c r="B15" t="s">
        <v>22</v>
      </c>
    </row>
    <row r="16" ht="12.75">
      <c r="B16" t="s">
        <v>23</v>
      </c>
    </row>
    <row r="18" spans="1:9" ht="12.75">
      <c r="A18" s="29" t="s">
        <v>31</v>
      </c>
      <c r="B18" s="32">
        <f>B9/2</f>
        <v>1.727696357052</v>
      </c>
      <c r="C18" s="32">
        <f>C9/2</f>
        <v>1.2873837241319999</v>
      </c>
      <c r="D18" s="32">
        <f>D9/2</f>
        <v>1.037262323184</v>
      </c>
      <c r="E18" s="32">
        <f>E9/2</f>
        <v>0.8653678145639999</v>
      </c>
      <c r="F18" s="32">
        <f>F9/2</f>
        <v>0.7453700220959999</v>
      </c>
      <c r="G18" s="32">
        <f>G9/2</f>
        <v>0.6428594986080001</v>
      </c>
      <c r="H18" s="32">
        <f>H9/2</f>
        <v>0.579920603004</v>
      </c>
      <c r="I18" s="32">
        <f>I9/2</f>
        <v>0.524434796712</v>
      </c>
    </row>
    <row r="19" spans="1:9" ht="12.75">
      <c r="A19" s="29" t="s">
        <v>32</v>
      </c>
      <c r="B19" s="32">
        <f>B18/2</f>
        <v>0.863848178526</v>
      </c>
      <c r="C19" s="32">
        <f aca="true" t="shared" si="2" ref="C19:I19">C18/2</f>
        <v>0.6436918620659999</v>
      </c>
      <c r="D19" s="32">
        <f t="shared" si="2"/>
        <v>0.518631161592</v>
      </c>
      <c r="E19" s="32">
        <f t="shared" si="2"/>
        <v>0.43268390728199996</v>
      </c>
      <c r="F19" s="32">
        <f t="shared" si="2"/>
        <v>0.37268501104799995</v>
      </c>
      <c r="G19" s="32">
        <f t="shared" si="2"/>
        <v>0.32142974930400003</v>
      </c>
      <c r="H19" s="32">
        <f t="shared" si="2"/>
        <v>0.289960301502</v>
      </c>
      <c r="I19" s="32">
        <f t="shared" si="2"/>
        <v>0.262217398356</v>
      </c>
    </row>
    <row r="21" ht="12.75">
      <c r="A21" t="s">
        <v>26</v>
      </c>
    </row>
  </sheetData>
  <mergeCells count="1">
    <mergeCell ref="B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5" sqref="H5"/>
    </sheetView>
  </sheetViews>
  <sheetFormatPr defaultColWidth="9.140625" defaultRowHeight="12.75"/>
  <sheetData>
    <row r="1" ht="12.75">
      <c r="A1" s="22" t="s">
        <v>2</v>
      </c>
    </row>
    <row r="3" spans="1:7" ht="12.75">
      <c r="A3" t="s">
        <v>4</v>
      </c>
      <c r="C3">
        <v>12.2</v>
      </c>
      <c r="D3" t="s">
        <v>5</v>
      </c>
      <c r="F3">
        <v>20</v>
      </c>
      <c r="G3" t="s">
        <v>0</v>
      </c>
    </row>
    <row r="5" spans="1:2" ht="12.75">
      <c r="A5">
        <v>2.54545454</v>
      </c>
      <c r="B5" t="s">
        <v>3</v>
      </c>
    </row>
    <row r="7" ht="12.75">
      <c r="A7" t="s">
        <v>7</v>
      </c>
    </row>
    <row r="8" ht="12.75">
      <c r="B8">
        <v>7.015</v>
      </c>
    </row>
    <row r="9" spans="2:9" ht="12.75">
      <c r="B9">
        <f>B8+D9</f>
        <v>17.685</v>
      </c>
      <c r="C9">
        <v>13.295</v>
      </c>
      <c r="D9">
        <v>10.67</v>
      </c>
      <c r="E9">
        <v>8.925</v>
      </c>
      <c r="F9">
        <v>7.7</v>
      </c>
      <c r="G9">
        <v>6.635</v>
      </c>
      <c r="H9">
        <v>5.955</v>
      </c>
      <c r="I9">
        <v>5.265</v>
      </c>
    </row>
    <row r="11" ht="12.75">
      <c r="A11" t="s">
        <v>8</v>
      </c>
    </row>
    <row r="12" ht="13.5" thickBot="1"/>
    <row r="13" spans="2:9" ht="12.75">
      <c r="B13" s="25" t="s">
        <v>6</v>
      </c>
      <c r="C13" s="26"/>
      <c r="D13" s="26"/>
      <c r="E13" s="26"/>
      <c r="F13" s="26"/>
      <c r="G13" s="26"/>
      <c r="H13" s="26"/>
      <c r="I13" s="27"/>
    </row>
    <row r="14" spans="1:10" ht="13.5" thickBot="1">
      <c r="A14" s="10"/>
      <c r="B14" s="11">
        <v>3000</v>
      </c>
      <c r="C14" s="12">
        <v>4000</v>
      </c>
      <c r="D14" s="12">
        <v>5000</v>
      </c>
      <c r="E14" s="12">
        <v>6000</v>
      </c>
      <c r="F14" s="12">
        <v>7000</v>
      </c>
      <c r="G14" s="12">
        <v>8000</v>
      </c>
      <c r="H14" s="12">
        <v>9000</v>
      </c>
      <c r="I14" s="13">
        <v>10000</v>
      </c>
      <c r="J14" s="14"/>
    </row>
    <row r="15" spans="1:10" ht="12.75">
      <c r="A15" s="9">
        <v>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9"/>
    </row>
    <row r="16" spans="1:10" ht="12.75">
      <c r="A16" s="9">
        <v>80</v>
      </c>
      <c r="B16" s="16">
        <f aca="true" t="shared" si="0" ref="B16:I16">B17*$A$5</f>
        <v>73.79731727852459</v>
      </c>
      <c r="C16" s="16">
        <f t="shared" si="0"/>
        <v>55.47839034311476</v>
      </c>
      <c r="D16" s="16">
        <f t="shared" si="0"/>
        <v>44.524590068524596</v>
      </c>
      <c r="E16" s="16">
        <f t="shared" si="0"/>
        <v>37.24292093360656</v>
      </c>
      <c r="F16" s="16">
        <f t="shared" si="0"/>
        <v>32.131147472131154</v>
      </c>
      <c r="G16" s="16">
        <f t="shared" si="0"/>
        <v>27.687034217868856</v>
      </c>
      <c r="H16" s="16">
        <f t="shared" si="0"/>
        <v>24.849478337213117</v>
      </c>
      <c r="I16" s="16">
        <f t="shared" si="0"/>
        <v>21.97019369360656</v>
      </c>
      <c r="J16" s="9" t="s">
        <v>1</v>
      </c>
    </row>
    <row r="17" spans="1:10" ht="12.75">
      <c r="A17" s="9"/>
      <c r="B17" s="16">
        <f aca="true" t="shared" si="1" ref="B17:I17">B9/$C$3*$F$3</f>
        <v>28.991803278688522</v>
      </c>
      <c r="C17" s="16">
        <f t="shared" si="1"/>
        <v>21.795081967213115</v>
      </c>
      <c r="D17" s="16">
        <f t="shared" si="1"/>
        <v>17.491803278688526</v>
      </c>
      <c r="E17" s="16">
        <f t="shared" si="1"/>
        <v>14.631147540983608</v>
      </c>
      <c r="F17" s="16">
        <f t="shared" si="1"/>
        <v>12.622950819672132</v>
      </c>
      <c r="G17" s="16">
        <f t="shared" si="1"/>
        <v>10.87704918032787</v>
      </c>
      <c r="H17" s="16">
        <f t="shared" si="1"/>
        <v>9.762295081967213</v>
      </c>
      <c r="I17" s="16">
        <f t="shared" si="1"/>
        <v>8.631147540983607</v>
      </c>
      <c r="J17" s="9" t="s">
        <v>0</v>
      </c>
    </row>
    <row r="20" spans="2:3" ht="12.75">
      <c r="B20" s="1" t="s">
        <v>9</v>
      </c>
      <c r="C20" s="1" t="s">
        <v>10</v>
      </c>
    </row>
    <row r="21" spans="2:3" ht="12.75">
      <c r="B21" s="1">
        <v>40</v>
      </c>
      <c r="C21" s="1">
        <v>70</v>
      </c>
    </row>
    <row r="22" spans="2:3" ht="12.75">
      <c r="B22" s="1">
        <v>40</v>
      </c>
      <c r="C22" s="1">
        <v>70</v>
      </c>
    </row>
  </sheetData>
  <mergeCells count="1">
    <mergeCell ref="B13:I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8" sqref="F8"/>
    </sheetView>
  </sheetViews>
  <sheetFormatPr defaultColWidth="9.140625" defaultRowHeight="12.75"/>
  <sheetData>
    <row r="1" ht="12.75">
      <c r="A1" s="22" t="s">
        <v>2</v>
      </c>
    </row>
    <row r="4" spans="1:6" ht="12.75">
      <c r="A4">
        <v>19.13</v>
      </c>
      <c r="B4" t="s">
        <v>16</v>
      </c>
      <c r="D4" s="18" t="s">
        <v>14</v>
      </c>
      <c r="E4">
        <v>15</v>
      </c>
      <c r="F4" t="s">
        <v>15</v>
      </c>
    </row>
    <row r="5" ht="12.75">
      <c r="D5" s="18"/>
    </row>
    <row r="6" spans="2:3" ht="12.75">
      <c r="B6">
        <v>170</v>
      </c>
      <c r="C6">
        <v>250</v>
      </c>
    </row>
    <row r="7" spans="1:3" ht="12.75">
      <c r="A7">
        <v>3000</v>
      </c>
      <c r="B7">
        <v>9.78</v>
      </c>
      <c r="C7">
        <v>14.42</v>
      </c>
    </row>
    <row r="8" spans="1:3" ht="12.75">
      <c r="A8">
        <v>4000</v>
      </c>
      <c r="B8">
        <v>7.475</v>
      </c>
      <c r="C8">
        <v>10.735</v>
      </c>
    </row>
    <row r="9" spans="1:3" ht="12.75">
      <c r="A9">
        <v>5000</v>
      </c>
      <c r="B9">
        <v>5.95</v>
      </c>
      <c r="C9">
        <v>8.65</v>
      </c>
    </row>
    <row r="10" spans="1:3" ht="12.75">
      <c r="A10">
        <v>6000</v>
      </c>
      <c r="B10">
        <v>5.11</v>
      </c>
      <c r="C10">
        <v>7.235</v>
      </c>
    </row>
    <row r="11" spans="1:3" ht="12.75">
      <c r="A11">
        <v>7000</v>
      </c>
      <c r="B11">
        <v>4.225</v>
      </c>
      <c r="C11">
        <v>6.21</v>
      </c>
    </row>
    <row r="12" spans="1:3" ht="12.75">
      <c r="A12">
        <v>8000</v>
      </c>
      <c r="B12">
        <v>3.89</v>
      </c>
      <c r="C12">
        <v>5.37</v>
      </c>
    </row>
    <row r="13" spans="1:3" ht="12.75">
      <c r="A13">
        <v>9000</v>
      </c>
      <c r="B13">
        <v>3.29</v>
      </c>
      <c r="C13">
        <v>4.84</v>
      </c>
    </row>
    <row r="14" spans="1:3" ht="12.75">
      <c r="A14">
        <v>10000</v>
      </c>
      <c r="B14">
        <v>2.965</v>
      </c>
      <c r="C14">
        <v>4.385</v>
      </c>
    </row>
    <row r="16" spans="2:3" ht="12.75">
      <c r="B16">
        <v>170</v>
      </c>
      <c r="C16">
        <v>250</v>
      </c>
    </row>
    <row r="17" spans="1:3" ht="12.75">
      <c r="A17">
        <v>3000</v>
      </c>
      <c r="B17" s="19">
        <f>B7/$A$4*$E$4</f>
        <v>7.668583376894929</v>
      </c>
      <c r="C17" s="19">
        <f>C7/$A$4*$E$4</f>
        <v>11.30684788290643</v>
      </c>
    </row>
    <row r="18" spans="1:3" ht="12.75">
      <c r="A18">
        <v>4000</v>
      </c>
      <c r="B18" s="19">
        <f aca="true" t="shared" si="0" ref="B18:C24">B8/$A$4*$E$4</f>
        <v>5.861212754835337</v>
      </c>
      <c r="C18" s="19">
        <f t="shared" si="0"/>
        <v>8.417407213800313</v>
      </c>
    </row>
    <row r="19" spans="1:3" ht="12.75">
      <c r="A19">
        <v>5000</v>
      </c>
      <c r="B19" s="19">
        <f t="shared" si="0"/>
        <v>4.665446941975954</v>
      </c>
      <c r="C19" s="19">
        <f t="shared" si="0"/>
        <v>6.7825405122843705</v>
      </c>
    </row>
    <row r="20" spans="1:3" ht="12.75">
      <c r="A20">
        <v>6000</v>
      </c>
      <c r="B20" s="19">
        <f t="shared" si="0"/>
        <v>4.006795608991114</v>
      </c>
      <c r="C20" s="19">
        <f t="shared" si="0"/>
        <v>5.673026659696811</v>
      </c>
    </row>
    <row r="21" spans="1:3" ht="12.75">
      <c r="A21">
        <v>7000</v>
      </c>
      <c r="B21" s="19">
        <f t="shared" si="0"/>
        <v>3.3128593831677993</v>
      </c>
      <c r="C21" s="19">
        <f t="shared" si="0"/>
        <v>4.869315211709358</v>
      </c>
    </row>
    <row r="22" spans="1:3" ht="12.75">
      <c r="A22">
        <v>8000</v>
      </c>
      <c r="B22" s="19">
        <f t="shared" si="0"/>
        <v>3.050182958703607</v>
      </c>
      <c r="C22" s="19">
        <f t="shared" si="0"/>
        <v>4.2106638787245165</v>
      </c>
    </row>
    <row r="23" spans="1:3" ht="12.75">
      <c r="A23">
        <v>9000</v>
      </c>
      <c r="B23" s="19">
        <f t="shared" si="0"/>
        <v>2.579717720857292</v>
      </c>
      <c r="C23" s="19">
        <f t="shared" si="0"/>
        <v>3.7950862519602717</v>
      </c>
    </row>
    <row r="24" spans="1:3" ht="12.75">
      <c r="A24">
        <v>10000</v>
      </c>
      <c r="B24" s="19">
        <f t="shared" si="0"/>
        <v>2.3248823836905386</v>
      </c>
      <c r="C24" s="19">
        <f t="shared" si="0"/>
        <v>3.4383167799268164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2004-03-04T16:44:19Z</dcterms:created>
  <dcterms:modified xsi:type="dcterms:W3CDTF">2004-06-24T16:36:16Z</dcterms:modified>
  <cp:category/>
  <cp:version/>
  <cp:contentType/>
  <cp:contentStatus/>
</cp:coreProperties>
</file>